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170" yWindow="0" windowWidth="21870" windowHeight="963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/>
  <c r="C19"/>
  <c r="C18"/>
  <c r="C17"/>
  <c r="B3" l="1"/>
  <c r="K20"/>
  <c r="K19"/>
  <c r="K18"/>
  <c r="K17"/>
  <c r="J20"/>
  <c r="J19"/>
  <c r="J18"/>
  <c r="J17"/>
  <c r="I20"/>
  <c r="I19"/>
  <c r="I18"/>
  <c r="I17"/>
  <c r="H20"/>
  <c r="H19"/>
  <c r="H18"/>
  <c r="H17"/>
  <c r="G20"/>
  <c r="G19"/>
  <c r="G18"/>
  <c r="F20"/>
  <c r="F19"/>
  <c r="F18"/>
  <c r="G17"/>
  <c r="F17"/>
  <c r="E20"/>
  <c r="E19"/>
  <c r="E18"/>
  <c r="E17"/>
  <c r="D20"/>
  <c r="D19"/>
  <c r="D18"/>
  <c r="D17"/>
  <c r="B21"/>
  <c r="D11"/>
  <c r="H11" s="1"/>
  <c r="D10"/>
  <c r="N10" s="1"/>
  <c r="D9"/>
  <c r="L9" s="1"/>
  <c r="D7"/>
  <c r="J7" s="1"/>
  <c r="D6"/>
  <c r="H6" s="1"/>
  <c r="D5"/>
  <c r="N5" s="1"/>
  <c r="D4"/>
  <c r="L4" s="1"/>
  <c r="D3"/>
  <c r="N3" s="1"/>
  <c r="F4" l="1"/>
  <c r="F9"/>
  <c r="H5"/>
  <c r="H10"/>
  <c r="J6"/>
  <c r="J11"/>
  <c r="L7"/>
  <c r="N4"/>
  <c r="N9"/>
  <c r="F7"/>
  <c r="H4"/>
  <c r="H9"/>
  <c r="J5"/>
  <c r="J10"/>
  <c r="L6"/>
  <c r="L11"/>
  <c r="N7"/>
  <c r="F6"/>
  <c r="F11"/>
  <c r="H7"/>
  <c r="J4"/>
  <c r="J9"/>
  <c r="L5"/>
  <c r="L10"/>
  <c r="L12" s="1"/>
  <c r="N6"/>
  <c r="N11"/>
  <c r="F5"/>
  <c r="F10"/>
  <c r="E21"/>
  <c r="F21"/>
  <c r="H21"/>
  <c r="I21"/>
  <c r="J21"/>
  <c r="K21"/>
  <c r="G21"/>
  <c r="D21"/>
  <c r="F3"/>
  <c r="H3"/>
  <c r="L3"/>
  <c r="J3"/>
  <c r="J12" s="1"/>
  <c r="N12" l="1"/>
  <c r="H12"/>
  <c r="F12"/>
  <c r="E22"/>
  <c r="E23" s="1"/>
  <c r="E24" s="1"/>
  <c r="J22"/>
  <c r="J23" s="1"/>
  <c r="J24" s="1"/>
  <c r="K22"/>
  <c r="K23" s="1"/>
  <c r="K24" s="1"/>
  <c r="F22"/>
  <c r="F23" s="1"/>
  <c r="F24" s="1"/>
  <c r="G22"/>
  <c r="G23" s="1"/>
  <c r="G24" s="1"/>
  <c r="H22"/>
  <c r="H23" s="1"/>
  <c r="H24" s="1"/>
  <c r="D22"/>
  <c r="D23" s="1"/>
  <c r="D24" s="1"/>
  <c r="I22"/>
  <c r="I23" s="1"/>
  <c r="I24" s="1"/>
  <c r="C21"/>
  <c r="B26" l="1"/>
  <c r="B27" s="1"/>
</calcChain>
</file>

<file path=xl/sharedStrings.xml><?xml version="1.0" encoding="utf-8"?>
<sst xmlns="http://schemas.openxmlformats.org/spreadsheetml/2006/main" count="47" uniqueCount="34">
  <si>
    <t>Cukier</t>
  </si>
  <si>
    <t>Cappuchino</t>
  </si>
  <si>
    <t>Latte</t>
  </si>
  <si>
    <t>Americano</t>
  </si>
  <si>
    <t>Kubki</t>
  </si>
  <si>
    <t>Cena jedn.</t>
  </si>
  <si>
    <t>Razem</t>
  </si>
  <si>
    <t>Doppio</t>
  </si>
  <si>
    <t>espresso</t>
  </si>
  <si>
    <t>Patyczki</t>
  </si>
  <si>
    <t>Kubki 60</t>
  </si>
  <si>
    <t>Kubki 180</t>
  </si>
  <si>
    <t>Kubki 320</t>
  </si>
  <si>
    <t>Opakowania</t>
  </si>
  <si>
    <t>Pełne opakowania</t>
  </si>
  <si>
    <t>kawa</t>
  </si>
  <si>
    <t>mleko</t>
  </si>
  <si>
    <t>woda</t>
  </si>
  <si>
    <t>Przychód</t>
  </si>
  <si>
    <t>Ilość w opakowaniu</t>
  </si>
  <si>
    <t>Cena opakowania</t>
  </si>
  <si>
    <t>Cena końcowa</t>
  </si>
  <si>
    <t>Zużycie surówców na pojedynczą kawę/koszt</t>
  </si>
  <si>
    <t>Espresso koszt</t>
  </si>
  <si>
    <t>Doppio koszt</t>
  </si>
  <si>
    <t>Cappuchino koszt</t>
  </si>
  <si>
    <t>Latte koszt</t>
  </si>
  <si>
    <t>Americano koszt</t>
  </si>
  <si>
    <t>Zużycie surowców ogółem</t>
  </si>
  <si>
    <t>zakładana sprzedaż (szt.)</t>
  </si>
  <si>
    <t xml:space="preserve">Dochód </t>
  </si>
  <si>
    <t>Koszt rzeczywisty opakowań</t>
  </si>
  <si>
    <t>Koszt całkowity</t>
  </si>
  <si>
    <t>współczynnik zurzycia surowców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</si>
</sst>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9" formatCode="_-* #,##0.0000\ &quot;zł&quot;_-;\-* #,##0.0000\ &quot;zł&quot;_-;_-* &quot;-&quot;??\ &quot;zł&quot;_-;_-@_-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9" xfId="0" applyBorder="1"/>
    <xf numFmtId="0" fontId="0" fillId="0" borderId="20" xfId="0" applyBorder="1"/>
    <xf numFmtId="0" fontId="0" fillId="0" borderId="23" xfId="0" applyBorder="1"/>
    <xf numFmtId="0" fontId="0" fillId="0" borderId="24" xfId="0" applyBorder="1"/>
    <xf numFmtId="0" fontId="0" fillId="0" borderId="3" xfId="0" applyBorder="1"/>
    <xf numFmtId="0" fontId="0" fillId="0" borderId="25" xfId="0" applyBorder="1"/>
    <xf numFmtId="0" fontId="0" fillId="0" borderId="13" xfId="0" applyBorder="1"/>
    <xf numFmtId="44" fontId="0" fillId="0" borderId="11" xfId="1" applyFont="1" applyBorder="1"/>
    <xf numFmtId="44" fontId="0" fillId="0" borderId="1" xfId="1" applyFont="1" applyBorder="1"/>
    <xf numFmtId="44" fontId="0" fillId="0" borderId="24" xfId="1" applyFont="1" applyBorder="1"/>
    <xf numFmtId="44" fontId="0" fillId="0" borderId="3" xfId="1" applyFont="1" applyBorder="1"/>
    <xf numFmtId="44" fontId="0" fillId="0" borderId="8" xfId="1" applyFont="1" applyBorder="1"/>
    <xf numFmtId="44" fontId="0" fillId="0" borderId="12" xfId="1" applyFont="1" applyBorder="1"/>
    <xf numFmtId="44" fontId="0" fillId="0" borderId="6" xfId="1" applyFont="1" applyBorder="1"/>
    <xf numFmtId="44" fontId="0" fillId="0" borderId="22" xfId="1" applyFont="1" applyBorder="1"/>
    <xf numFmtId="44" fontId="0" fillId="0" borderId="4" xfId="1" applyFont="1" applyBorder="1"/>
    <xf numFmtId="44" fontId="0" fillId="0" borderId="9" xfId="1" applyFont="1" applyBorder="1"/>
    <xf numFmtId="0" fontId="1" fillId="0" borderId="0" xfId="0" applyFont="1" applyAlignment="1">
      <alignment wrapText="1"/>
    </xf>
    <xf numFmtId="0" fontId="1" fillId="0" borderId="0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3" xfId="0" applyFont="1" applyBorder="1"/>
    <xf numFmtId="0" fontId="1" fillId="0" borderId="21" xfId="0" applyFont="1" applyBorder="1"/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9" fontId="0" fillId="0" borderId="18" xfId="0" applyNumberFormat="1" applyBorder="1"/>
    <xf numFmtId="0" fontId="1" fillId="0" borderId="26" xfId="0" applyFont="1" applyBorder="1" applyAlignment="1">
      <alignment wrapText="1"/>
    </xf>
    <xf numFmtId="44" fontId="0" fillId="0" borderId="27" xfId="1" applyFont="1" applyBorder="1"/>
    <xf numFmtId="44" fontId="0" fillId="0" borderId="28" xfId="1" applyFont="1" applyBorder="1"/>
    <xf numFmtId="44" fontId="1" fillId="0" borderId="29" xfId="1" applyFont="1" applyBorder="1"/>
    <xf numFmtId="0" fontId="1" fillId="0" borderId="9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1" fillId="0" borderId="19" xfId="0" applyFont="1" applyBorder="1"/>
    <xf numFmtId="0" fontId="1" fillId="0" borderId="20" xfId="0" applyFont="1" applyBorder="1"/>
    <xf numFmtId="44" fontId="0" fillId="0" borderId="14" xfId="1" applyFont="1" applyBorder="1"/>
    <xf numFmtId="44" fontId="0" fillId="0" borderId="15" xfId="1" applyFont="1" applyBorder="1"/>
    <xf numFmtId="44" fontId="0" fillId="0" borderId="13" xfId="1" applyFont="1" applyBorder="1"/>
    <xf numFmtId="169" fontId="0" fillId="0" borderId="12" xfId="1" applyNumberFormat="1" applyFont="1" applyBorder="1"/>
    <xf numFmtId="169" fontId="0" fillId="0" borderId="6" xfId="1" applyNumberFormat="1" applyFont="1" applyBorder="1"/>
    <xf numFmtId="169" fontId="0" fillId="0" borderId="22" xfId="1" applyNumberFormat="1" applyFont="1" applyBorder="1"/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6" xfId="0" applyFont="1" applyBorder="1"/>
    <xf numFmtId="0" fontId="1" fillId="0" borderId="37" xfId="0" applyFont="1" applyBorder="1" applyAlignment="1">
      <alignment horizontal="right"/>
    </xf>
    <xf numFmtId="0" fontId="1" fillId="0" borderId="38" xfId="0" applyFont="1" applyBorder="1"/>
    <xf numFmtId="0" fontId="1" fillId="0" borderId="39" xfId="0" applyFont="1" applyBorder="1" applyAlignment="1">
      <alignment horizontal="right"/>
    </xf>
    <xf numFmtId="0" fontId="0" fillId="0" borderId="40" xfId="0" applyBorder="1"/>
    <xf numFmtId="0" fontId="1" fillId="0" borderId="41" xfId="0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6" xfId="0" applyFont="1" applyBorder="1"/>
    <xf numFmtId="0" fontId="1" fillId="0" borderId="0" xfId="0" applyFont="1" applyBorder="1" applyAlignment="1">
      <alignment horizontal="right"/>
    </xf>
    <xf numFmtId="44" fontId="3" fillId="2" borderId="9" xfId="1" applyFont="1" applyFill="1" applyBorder="1"/>
    <xf numFmtId="44" fontId="1" fillId="0" borderId="4" xfId="1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>
      <selection activeCell="V10" sqref="V10"/>
    </sheetView>
  </sheetViews>
  <sheetFormatPr defaultRowHeight="15"/>
  <cols>
    <col min="1" max="1" width="26.42578125" bestFit="1" customWidth="1"/>
    <col min="2" max="2" width="14.28515625" customWidth="1"/>
    <col min="3" max="3" width="13.7109375" customWidth="1"/>
    <col min="4" max="4" width="13.85546875" bestFit="1" customWidth="1"/>
    <col min="5" max="5" width="12" customWidth="1"/>
    <col min="6" max="6" width="12.42578125" customWidth="1"/>
  </cols>
  <sheetData>
    <row r="1" spans="1:14" ht="15.75" thickBot="1">
      <c r="E1" s="45" t="s">
        <v>22</v>
      </c>
      <c r="F1" s="46"/>
      <c r="G1" s="46"/>
      <c r="H1" s="46"/>
      <c r="I1" s="46"/>
      <c r="J1" s="46"/>
      <c r="K1" s="46"/>
      <c r="L1" s="46"/>
      <c r="M1" s="46"/>
      <c r="N1" s="47"/>
    </row>
    <row r="2" spans="1:14" s="2" customFormat="1" ht="30.75" thickBot="1">
      <c r="B2" s="36" t="s">
        <v>20</v>
      </c>
      <c r="C2" s="37" t="s">
        <v>19</v>
      </c>
      <c r="D2" s="38" t="s">
        <v>5</v>
      </c>
      <c r="E2" s="48" t="s">
        <v>8</v>
      </c>
      <c r="F2" s="49" t="s">
        <v>23</v>
      </c>
      <c r="G2" s="49" t="s">
        <v>7</v>
      </c>
      <c r="H2" s="49" t="s">
        <v>24</v>
      </c>
      <c r="I2" s="49" t="s">
        <v>1</v>
      </c>
      <c r="J2" s="49" t="s">
        <v>25</v>
      </c>
      <c r="K2" s="49" t="s">
        <v>2</v>
      </c>
      <c r="L2" s="49" t="s">
        <v>26</v>
      </c>
      <c r="M2" s="49" t="s">
        <v>3</v>
      </c>
      <c r="N2" s="50" t="s">
        <v>27</v>
      </c>
    </row>
    <row r="3" spans="1:14">
      <c r="A3" s="51" t="s">
        <v>15</v>
      </c>
      <c r="B3" s="53">
        <f>36</f>
        <v>36</v>
      </c>
      <c r="C3" s="9">
        <v>500</v>
      </c>
      <c r="D3" s="56">
        <f>B3/C3</f>
        <v>7.1999999999999995E-2</v>
      </c>
      <c r="E3" s="8">
        <v>20</v>
      </c>
      <c r="F3" s="20">
        <f>E3*$D3</f>
        <v>1.44</v>
      </c>
      <c r="G3" s="9">
        <v>20</v>
      </c>
      <c r="H3" s="20">
        <f>G3*$D3</f>
        <v>1.44</v>
      </c>
      <c r="I3" s="9">
        <v>20</v>
      </c>
      <c r="J3" s="20">
        <f>I3*$D3</f>
        <v>1.44</v>
      </c>
      <c r="K3" s="9">
        <v>20</v>
      </c>
      <c r="L3" s="20">
        <f>K3*$D3</f>
        <v>1.44</v>
      </c>
      <c r="M3" s="9">
        <v>20</v>
      </c>
      <c r="N3" s="25">
        <f>M3*$D3</f>
        <v>1.44</v>
      </c>
    </row>
    <row r="4" spans="1:14">
      <c r="A4" s="52" t="s">
        <v>16</v>
      </c>
      <c r="B4" s="54">
        <v>2.2000000000000002</v>
      </c>
      <c r="C4" s="4">
        <v>1000</v>
      </c>
      <c r="D4" s="57">
        <f>B4/C4</f>
        <v>2.2000000000000001E-3</v>
      </c>
      <c r="E4" s="5">
        <v>0</v>
      </c>
      <c r="F4" s="21">
        <f t="shared" ref="F4:H11" si="0">E4*$D4</f>
        <v>0</v>
      </c>
      <c r="G4" s="4">
        <v>0</v>
      </c>
      <c r="H4" s="21">
        <f t="shared" si="0"/>
        <v>0</v>
      </c>
      <c r="I4" s="4">
        <v>150</v>
      </c>
      <c r="J4" s="21">
        <f t="shared" ref="J4:L4" si="1">I4*$D4</f>
        <v>0.33</v>
      </c>
      <c r="K4" s="4">
        <v>250</v>
      </c>
      <c r="L4" s="21">
        <f t="shared" si="1"/>
        <v>0.55000000000000004</v>
      </c>
      <c r="M4" s="4">
        <v>0</v>
      </c>
      <c r="N4" s="26">
        <f t="shared" ref="N4" si="2">M4*$D4</f>
        <v>0</v>
      </c>
    </row>
    <row r="5" spans="1:14">
      <c r="A5" s="52" t="s">
        <v>17</v>
      </c>
      <c r="B5" s="54">
        <v>5</v>
      </c>
      <c r="C5" s="4">
        <v>5000</v>
      </c>
      <c r="D5" s="57">
        <f>B5/C5</f>
        <v>1E-3</v>
      </c>
      <c r="E5" s="5">
        <v>200</v>
      </c>
      <c r="F5" s="21">
        <f t="shared" si="0"/>
        <v>0.2</v>
      </c>
      <c r="G5" s="4">
        <v>200</v>
      </c>
      <c r="H5" s="21">
        <f t="shared" si="0"/>
        <v>0.2</v>
      </c>
      <c r="I5" s="4">
        <v>200</v>
      </c>
      <c r="J5" s="21">
        <f t="shared" ref="J5:L5" si="3">I5*$D5</f>
        <v>0.2</v>
      </c>
      <c r="K5" s="4">
        <v>200</v>
      </c>
      <c r="L5" s="21">
        <f t="shared" si="3"/>
        <v>0.2</v>
      </c>
      <c r="M5" s="4">
        <v>320</v>
      </c>
      <c r="N5" s="26">
        <f t="shared" ref="N5" si="4">M5*$D5</f>
        <v>0.32</v>
      </c>
    </row>
    <row r="6" spans="1:14">
      <c r="A6" s="52" t="s">
        <v>0</v>
      </c>
      <c r="B6" s="54">
        <v>12</v>
      </c>
      <c r="C6" s="4">
        <v>200</v>
      </c>
      <c r="D6" s="57">
        <f>B6/C6</f>
        <v>0.06</v>
      </c>
      <c r="E6" s="5">
        <v>2</v>
      </c>
      <c r="F6" s="21">
        <f t="shared" si="0"/>
        <v>0.12</v>
      </c>
      <c r="G6" s="4">
        <v>2</v>
      </c>
      <c r="H6" s="21">
        <f t="shared" si="0"/>
        <v>0.12</v>
      </c>
      <c r="I6" s="4">
        <v>2</v>
      </c>
      <c r="J6" s="21">
        <f t="shared" ref="J6:L6" si="5">I6*$D6</f>
        <v>0.12</v>
      </c>
      <c r="K6" s="4">
        <v>2</v>
      </c>
      <c r="L6" s="21">
        <f t="shared" si="5"/>
        <v>0.12</v>
      </c>
      <c r="M6" s="4">
        <v>2</v>
      </c>
      <c r="N6" s="26">
        <f t="shared" ref="N6" si="6">M6*$D6</f>
        <v>0.12</v>
      </c>
    </row>
    <row r="7" spans="1:14">
      <c r="A7" s="52" t="s">
        <v>9</v>
      </c>
      <c r="B7" s="54">
        <v>28</v>
      </c>
      <c r="C7" s="4">
        <v>1000</v>
      </c>
      <c r="D7" s="57">
        <f>B7/C7</f>
        <v>2.8000000000000001E-2</v>
      </c>
      <c r="E7" s="5">
        <v>1</v>
      </c>
      <c r="F7" s="21">
        <f t="shared" si="0"/>
        <v>2.8000000000000001E-2</v>
      </c>
      <c r="G7" s="4">
        <v>1</v>
      </c>
      <c r="H7" s="21">
        <f t="shared" si="0"/>
        <v>2.8000000000000001E-2</v>
      </c>
      <c r="I7" s="4">
        <v>1</v>
      </c>
      <c r="J7" s="21">
        <f t="shared" ref="J7:L7" si="7">I7*$D7</f>
        <v>2.8000000000000001E-2</v>
      </c>
      <c r="K7" s="4">
        <v>1</v>
      </c>
      <c r="L7" s="21">
        <f t="shared" si="7"/>
        <v>2.8000000000000001E-2</v>
      </c>
      <c r="M7" s="4">
        <v>1</v>
      </c>
      <c r="N7" s="26">
        <f t="shared" ref="N7" si="8">M7*$D7</f>
        <v>2.8000000000000001E-2</v>
      </c>
    </row>
    <row r="8" spans="1:14">
      <c r="A8" s="52" t="s">
        <v>4</v>
      </c>
      <c r="B8" s="54"/>
      <c r="C8" s="4"/>
      <c r="D8" s="57"/>
      <c r="E8" s="5"/>
      <c r="F8" s="21"/>
      <c r="G8" s="4"/>
      <c r="H8" s="21"/>
      <c r="I8" s="4"/>
      <c r="J8" s="21"/>
      <c r="K8" s="4"/>
      <c r="L8" s="21"/>
      <c r="M8" s="4"/>
      <c r="N8" s="26"/>
    </row>
    <row r="9" spans="1:14">
      <c r="A9" s="52" t="s">
        <v>10</v>
      </c>
      <c r="B9" s="54">
        <v>5</v>
      </c>
      <c r="C9" s="4">
        <v>50</v>
      </c>
      <c r="D9" s="57">
        <f>B9/C9</f>
        <v>0.1</v>
      </c>
      <c r="E9" s="5">
        <v>1</v>
      </c>
      <c r="F9" s="21">
        <f t="shared" si="0"/>
        <v>0.1</v>
      </c>
      <c r="G9" s="4">
        <v>1</v>
      </c>
      <c r="H9" s="21">
        <f t="shared" si="0"/>
        <v>0.1</v>
      </c>
      <c r="I9" s="4">
        <v>0</v>
      </c>
      <c r="J9" s="21">
        <f t="shared" ref="J9:L9" si="9">I9*$D9</f>
        <v>0</v>
      </c>
      <c r="K9" s="4">
        <v>0</v>
      </c>
      <c r="L9" s="21">
        <f t="shared" si="9"/>
        <v>0</v>
      </c>
      <c r="M9" s="4">
        <v>0</v>
      </c>
      <c r="N9" s="26">
        <f t="shared" ref="N9" si="10">M9*$D9</f>
        <v>0</v>
      </c>
    </row>
    <row r="10" spans="1:14">
      <c r="A10" s="52" t="s">
        <v>11</v>
      </c>
      <c r="B10" s="54">
        <v>5</v>
      </c>
      <c r="C10" s="4">
        <v>40</v>
      </c>
      <c r="D10" s="57">
        <f>B10/C10</f>
        <v>0.125</v>
      </c>
      <c r="E10" s="5">
        <v>0</v>
      </c>
      <c r="F10" s="21">
        <f t="shared" si="0"/>
        <v>0</v>
      </c>
      <c r="G10" s="4">
        <v>0</v>
      </c>
      <c r="H10" s="21">
        <f t="shared" si="0"/>
        <v>0</v>
      </c>
      <c r="I10" s="4">
        <v>1</v>
      </c>
      <c r="J10" s="21">
        <f t="shared" ref="J10:L10" si="11">I10*$D10</f>
        <v>0.125</v>
      </c>
      <c r="K10" s="4">
        <v>0</v>
      </c>
      <c r="L10" s="21">
        <f t="shared" si="11"/>
        <v>0</v>
      </c>
      <c r="M10" s="4">
        <v>1</v>
      </c>
      <c r="N10" s="26">
        <f t="shared" ref="N10" si="12">M10*$D10</f>
        <v>0.125</v>
      </c>
    </row>
    <row r="11" spans="1:14" ht="15.75" thickBot="1">
      <c r="A11" s="35" t="s">
        <v>12</v>
      </c>
      <c r="B11" s="55">
        <v>5</v>
      </c>
      <c r="C11" s="7">
        <v>25</v>
      </c>
      <c r="D11" s="58">
        <f>B11/C11</f>
        <v>0.2</v>
      </c>
      <c r="E11" s="15">
        <v>0</v>
      </c>
      <c r="F11" s="22">
        <f t="shared" si="0"/>
        <v>0</v>
      </c>
      <c r="G11" s="16">
        <v>0</v>
      </c>
      <c r="H11" s="22">
        <f t="shared" si="0"/>
        <v>0</v>
      </c>
      <c r="I11" s="16">
        <v>0</v>
      </c>
      <c r="J11" s="22">
        <f t="shared" ref="J11:L11" si="13">I11*$D11</f>
        <v>0</v>
      </c>
      <c r="K11" s="16">
        <v>1</v>
      </c>
      <c r="L11" s="22">
        <f t="shared" si="13"/>
        <v>0.2</v>
      </c>
      <c r="M11" s="16">
        <v>0</v>
      </c>
      <c r="N11" s="27">
        <f t="shared" ref="N11" si="14">M11*$D11</f>
        <v>0</v>
      </c>
    </row>
    <row r="12" spans="1:14">
      <c r="D12" s="51" t="s">
        <v>6</v>
      </c>
      <c r="E12" s="18"/>
      <c r="F12" s="23">
        <f>SUM(F3:F11)</f>
        <v>1.8879999999999999</v>
      </c>
      <c r="G12" s="17"/>
      <c r="H12" s="23">
        <f>SUM(H3:H11)</f>
        <v>1.8879999999999999</v>
      </c>
      <c r="I12" s="17"/>
      <c r="J12" s="23">
        <f>SUM(J3:J11)</f>
        <v>2.2429999999999999</v>
      </c>
      <c r="K12" s="17"/>
      <c r="L12" s="23">
        <f>SUM(L3:L11)</f>
        <v>2.5380000000000003</v>
      </c>
      <c r="M12" s="17"/>
      <c r="N12" s="28">
        <f>SUM(N3:N11)</f>
        <v>2.0329999999999999</v>
      </c>
    </row>
    <row r="13" spans="1:14" ht="15.75" thickBot="1">
      <c r="D13" s="35" t="s">
        <v>21</v>
      </c>
      <c r="E13" s="19"/>
      <c r="F13" s="24">
        <v>5</v>
      </c>
      <c r="G13" s="7"/>
      <c r="H13" s="24">
        <v>5</v>
      </c>
      <c r="I13" s="7"/>
      <c r="J13" s="24">
        <v>7</v>
      </c>
      <c r="K13" s="7"/>
      <c r="L13" s="24">
        <v>7</v>
      </c>
      <c r="M13" s="7"/>
      <c r="N13" s="29">
        <v>5</v>
      </c>
    </row>
    <row r="14" spans="1:14" ht="30.75" thickBot="1">
      <c r="A14" s="36" t="s">
        <v>33</v>
      </c>
      <c r="B14" s="39">
        <v>1.2</v>
      </c>
    </row>
    <row r="15" spans="1:14" ht="15.75" thickBot="1">
      <c r="D15" s="59" t="s">
        <v>28</v>
      </c>
      <c r="E15" s="60"/>
      <c r="F15" s="60"/>
      <c r="G15" s="60"/>
      <c r="H15" s="60"/>
      <c r="I15" s="60"/>
      <c r="J15" s="60"/>
      <c r="K15" s="61"/>
    </row>
    <row r="16" spans="1:14" s="30" customFormat="1" ht="30.75" thickBot="1">
      <c r="B16" s="36" t="s">
        <v>29</v>
      </c>
      <c r="C16" s="40" t="s">
        <v>18</v>
      </c>
      <c r="D16" s="36" t="s">
        <v>15</v>
      </c>
      <c r="E16" s="37" t="s">
        <v>16</v>
      </c>
      <c r="F16" s="37" t="s">
        <v>17</v>
      </c>
      <c r="G16" s="37" t="s">
        <v>0</v>
      </c>
      <c r="H16" s="37" t="s">
        <v>9</v>
      </c>
      <c r="I16" s="37" t="s">
        <v>10</v>
      </c>
      <c r="J16" s="37" t="s">
        <v>11</v>
      </c>
      <c r="K16" s="38" t="s">
        <v>12</v>
      </c>
    </row>
    <row r="17" spans="1:11">
      <c r="A17" s="13" t="s">
        <v>8</v>
      </c>
      <c r="B17" s="11">
        <v>10</v>
      </c>
      <c r="C17" s="41">
        <f>SUMIFS($E$13:$N$13,$E$2:$N$2,$A17&amp;" koszt")*$B17</f>
        <v>50</v>
      </c>
      <c r="D17" s="8">
        <f>SUMIFS($E$3:$N$3,$E$2:$N$2,$A17)*$B17</f>
        <v>200</v>
      </c>
      <c r="E17" s="9">
        <f>SUMIFS($E$4:$N$4,$E$2:$N$2,$A17)*$B17</f>
        <v>0</v>
      </c>
      <c r="F17" s="9">
        <f>SUMIFS($E$5:$N$5,$E$2:$N$2,$A17)*$B17</f>
        <v>2000</v>
      </c>
      <c r="G17" s="9">
        <f>SUMIFS($E$6:$N$6,$E$2:$N$2,$A17)*$B17</f>
        <v>20</v>
      </c>
      <c r="H17" s="9">
        <f>SUMIFS($E$7:$N$7,$E$2:$N$2,$A17)*$B17</f>
        <v>10</v>
      </c>
      <c r="I17" s="9">
        <f>SUMIFS($E$9:$N$9,$E$2:$N$2,$A17)*$B17</f>
        <v>10</v>
      </c>
      <c r="J17" s="9">
        <f>SUMIFS($E$10:$N$10,$E$2:$N$2,$A17)*$B17</f>
        <v>0</v>
      </c>
      <c r="K17" s="10">
        <f>SUMIFS($E$11:$N$11,$E$2:$N$2,$A17)*$B17</f>
        <v>0</v>
      </c>
    </row>
    <row r="18" spans="1:11">
      <c r="A18" s="14" t="s">
        <v>1</v>
      </c>
      <c r="B18" s="12">
        <v>20</v>
      </c>
      <c r="C18" s="42">
        <f t="shared" ref="C18:C20" si="15">SUMIFS($E$13:$N$13,$E$2:$N$2,$A18&amp;" koszt")*$B18</f>
        <v>140</v>
      </c>
      <c r="D18" s="5">
        <f t="shared" ref="D18:D20" si="16">SUMIFS($E$3:$N$3,$E$2:$N$2,$A18)*$B18</f>
        <v>400</v>
      </c>
      <c r="E18" s="4">
        <f t="shared" ref="E18:E20" si="17">SUMIFS($E$4:$N$4,$E$2:$N$2,$A18)*$B18</f>
        <v>3000</v>
      </c>
      <c r="F18" s="4">
        <f t="shared" ref="F18:F20" si="18">SUMIFS($E$5:$N$5,$E$2:$N$2,$A18)*$B18</f>
        <v>4000</v>
      </c>
      <c r="G18" s="4">
        <f t="shared" ref="G18:G20" si="19">SUMIFS($E$6:$N$6,$E$2:$N$2,$A18)*$B18</f>
        <v>40</v>
      </c>
      <c r="H18" s="4">
        <f t="shared" ref="H18:H20" si="20">SUMIFS($E$7:$N$7,$E$2:$N$2,$A18)*$B18</f>
        <v>20</v>
      </c>
      <c r="I18" s="4">
        <f t="shared" ref="I18:I20" si="21">SUMIFS($E$9:$N$9,$E$2:$N$2,$A18)*$B18</f>
        <v>0</v>
      </c>
      <c r="J18" s="4">
        <f t="shared" ref="J18:J20" si="22">SUMIFS($E$10:$N$10,$E$2:$N$2,$A18)*$B18</f>
        <v>20</v>
      </c>
      <c r="K18" s="6">
        <f t="shared" ref="K18:K20" si="23">SUMIFS($E$11:$N$11,$E$2:$N$2,$A18)*$B18</f>
        <v>0</v>
      </c>
    </row>
    <row r="19" spans="1:11">
      <c r="A19" s="14" t="s">
        <v>2</v>
      </c>
      <c r="B19" s="12">
        <v>20</v>
      </c>
      <c r="C19" s="42">
        <f t="shared" si="15"/>
        <v>140</v>
      </c>
      <c r="D19" s="5">
        <f t="shared" si="16"/>
        <v>400</v>
      </c>
      <c r="E19" s="4">
        <f t="shared" si="17"/>
        <v>5000</v>
      </c>
      <c r="F19" s="4">
        <f t="shared" si="18"/>
        <v>4000</v>
      </c>
      <c r="G19" s="4">
        <f t="shared" si="19"/>
        <v>40</v>
      </c>
      <c r="H19" s="4">
        <f t="shared" si="20"/>
        <v>20</v>
      </c>
      <c r="I19" s="4">
        <f t="shared" si="21"/>
        <v>0</v>
      </c>
      <c r="J19" s="4">
        <f t="shared" si="22"/>
        <v>0</v>
      </c>
      <c r="K19" s="6">
        <f t="shared" si="23"/>
        <v>20</v>
      </c>
    </row>
    <row r="20" spans="1:11">
      <c r="A20" s="14" t="s">
        <v>3</v>
      </c>
      <c r="B20" s="12">
        <v>20</v>
      </c>
      <c r="C20" s="42">
        <f t="shared" si="15"/>
        <v>100</v>
      </c>
      <c r="D20" s="5">
        <f t="shared" si="16"/>
        <v>400</v>
      </c>
      <c r="E20" s="4">
        <f t="shared" si="17"/>
        <v>0</v>
      </c>
      <c r="F20" s="4">
        <f t="shared" si="18"/>
        <v>6400</v>
      </c>
      <c r="G20" s="4">
        <f t="shared" si="19"/>
        <v>40</v>
      </c>
      <c r="H20" s="4">
        <f t="shared" si="20"/>
        <v>20</v>
      </c>
      <c r="I20" s="4">
        <f t="shared" si="21"/>
        <v>0</v>
      </c>
      <c r="J20" s="4">
        <f t="shared" si="22"/>
        <v>20</v>
      </c>
      <c r="K20" s="6">
        <f t="shared" si="23"/>
        <v>0</v>
      </c>
    </row>
    <row r="21" spans="1:11" s="1" customFormat="1" ht="15.75" thickBot="1">
      <c r="A21" s="35" t="s">
        <v>6</v>
      </c>
      <c r="B21" s="34">
        <f t="shared" ref="B21:K21" si="24">SUM(B17:B20)</f>
        <v>70</v>
      </c>
      <c r="C21" s="43">
        <f t="shared" si="24"/>
        <v>430</v>
      </c>
      <c r="D21" s="32">
        <f t="shared" si="24"/>
        <v>1400</v>
      </c>
      <c r="E21" s="33">
        <f t="shared" si="24"/>
        <v>8000</v>
      </c>
      <c r="F21" s="33">
        <f t="shared" si="24"/>
        <v>16400</v>
      </c>
      <c r="G21" s="33">
        <f t="shared" si="24"/>
        <v>140</v>
      </c>
      <c r="H21" s="33">
        <f t="shared" si="24"/>
        <v>70</v>
      </c>
      <c r="I21" s="33">
        <f t="shared" si="24"/>
        <v>10</v>
      </c>
      <c r="J21" s="33">
        <f t="shared" si="24"/>
        <v>40</v>
      </c>
      <c r="K21" s="44">
        <f t="shared" si="24"/>
        <v>20</v>
      </c>
    </row>
    <row r="22" spans="1:11">
      <c r="A22" s="1"/>
      <c r="B22" s="62"/>
      <c r="C22" s="63" t="s">
        <v>13</v>
      </c>
      <c r="D22" s="68">
        <f>(D21/SUMIFS($C$3:$C$11,$A$3:$A$11,D$16))*$B$14</f>
        <v>3.36</v>
      </c>
      <c r="E22" s="69">
        <f>(E21/SUMIFS($C$3:$C$11,$A$3:$A$11,E$16))*$B$14</f>
        <v>9.6</v>
      </c>
      <c r="F22" s="69">
        <f>(F21/SUMIFS($C$3:$C$11,$A$3:$A$11,F$16))*$B$14</f>
        <v>3.9359999999999995</v>
      </c>
      <c r="G22" s="69">
        <f>(G21/SUMIFS($C$3:$C$11,$A$3:$A$11,G$16))*$B$14</f>
        <v>0.84</v>
      </c>
      <c r="H22" s="69">
        <f>(H21/SUMIFS($C$3:$C$11,$A$3:$A$11,H$16))*$B$14</f>
        <v>8.4000000000000005E-2</v>
      </c>
      <c r="I22" s="69">
        <f>(I21/SUMIFS($C$3:$C$11,$A$3:$A$11,I$16))*$B$14</f>
        <v>0.24</v>
      </c>
      <c r="J22" s="69">
        <f>(J21/SUMIFS($C$3:$C$11,$A$3:$A$11,J$16))*$B$14</f>
        <v>1.2</v>
      </c>
      <c r="K22" s="70">
        <f>(K21/SUMIFS($C$3:$C$11,$A$3:$A$11,K$16))*$B$14</f>
        <v>0.96</v>
      </c>
    </row>
    <row r="23" spans="1:11">
      <c r="A23" s="1"/>
      <c r="B23" s="64"/>
      <c r="C23" s="65" t="s">
        <v>14</v>
      </c>
      <c r="D23" s="71">
        <f>ROUNDUP(D22,0)</f>
        <v>4</v>
      </c>
      <c r="E23" s="72">
        <f t="shared" ref="E23:K23" si="25">ROUNDUP(E22,0)</f>
        <v>10</v>
      </c>
      <c r="F23" s="72">
        <f t="shared" si="25"/>
        <v>4</v>
      </c>
      <c r="G23" s="72">
        <f t="shared" si="25"/>
        <v>1</v>
      </c>
      <c r="H23" s="72">
        <f t="shared" si="25"/>
        <v>1</v>
      </c>
      <c r="I23" s="72">
        <f t="shared" si="25"/>
        <v>1</v>
      </c>
      <c r="J23" s="72">
        <f t="shared" si="25"/>
        <v>2</v>
      </c>
      <c r="K23" s="73">
        <f t="shared" si="25"/>
        <v>1</v>
      </c>
    </row>
    <row r="24" spans="1:11" ht="15.75" thickBot="1">
      <c r="A24" s="1"/>
      <c r="B24" s="66"/>
      <c r="C24" s="67" t="s">
        <v>31</v>
      </c>
      <c r="D24" s="32">
        <f>D23*SUMIFS($B$3:$B$11,$A$3:$A$11,D$16)</f>
        <v>144</v>
      </c>
      <c r="E24" s="33">
        <f>E23*SUMIFS($B$3:$B$11,$A$3:$A$11,E$16)</f>
        <v>22</v>
      </c>
      <c r="F24" s="33">
        <f>F23*SUMIFS($B$3:$B$11,$A$3:$A$11,F$16)</f>
        <v>20</v>
      </c>
      <c r="G24" s="33">
        <f>G23*SUMIFS($B$3:$B$11,$A$3:$A$11,G$16)</f>
        <v>12</v>
      </c>
      <c r="H24" s="33">
        <f>H23*SUMIFS($B$3:$B$11,$A$3:$A$11,H$16)</f>
        <v>28</v>
      </c>
      <c r="I24" s="33">
        <f>I23*SUMIFS($B$3:$B$11,$A$3:$A$11,I$16)</f>
        <v>5</v>
      </c>
      <c r="J24" s="33">
        <f>J23*SUMIFS($B$3:$B$11,$A$3:$A$11,J$16)</f>
        <v>10</v>
      </c>
      <c r="K24" s="44">
        <f>K23*SUMIFS($B$3:$B$11,$A$3:$A$11,K$16)</f>
        <v>5</v>
      </c>
    </row>
    <row r="25" spans="1:11" ht="15.75" thickBot="1">
      <c r="A25" s="1"/>
      <c r="B25" s="3"/>
      <c r="C25" s="74"/>
      <c r="D25" s="31"/>
      <c r="E25" s="31"/>
      <c r="F25" s="31"/>
      <c r="G25" s="31"/>
      <c r="H25" s="31"/>
      <c r="I25" s="31"/>
      <c r="J25" s="31"/>
      <c r="K25" s="31"/>
    </row>
    <row r="26" spans="1:11">
      <c r="A26" s="68" t="s">
        <v>32</v>
      </c>
      <c r="B26" s="76">
        <f>SUM(D24:K24)</f>
        <v>246</v>
      </c>
      <c r="D26" s="1"/>
      <c r="E26" s="1"/>
      <c r="F26" s="1"/>
      <c r="G26" s="1"/>
      <c r="H26" s="1"/>
      <c r="I26" s="1"/>
      <c r="J26" s="1"/>
      <c r="K26" s="1"/>
    </row>
    <row r="27" spans="1:11" ht="19.5" thickBot="1">
      <c r="A27" s="32" t="s">
        <v>30</v>
      </c>
      <c r="B27" s="75">
        <f>C21-B26</f>
        <v>184</v>
      </c>
    </row>
  </sheetData>
  <mergeCells count="2">
    <mergeCell ref="E1:N1"/>
    <mergeCell ref="D15:K1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Miklewski</dc:creator>
  <cp:lastModifiedBy>Marek</cp:lastModifiedBy>
  <dcterms:created xsi:type="dcterms:W3CDTF">2017-11-12T12:53:44Z</dcterms:created>
  <dcterms:modified xsi:type="dcterms:W3CDTF">2017-11-13T13:32:31Z</dcterms:modified>
</cp:coreProperties>
</file>